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mi.00\Documents\Word\Výběrová řízení\Rekonstrukce Zborovská čp. 54 hasiči\Výkaz výměr\"/>
    </mc:Choice>
  </mc:AlternateContent>
  <bookViews>
    <workbookView xWindow="360" yWindow="276" windowWidth="18732" windowHeight="1176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Pol'!$A$1:$U$36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6" i="12" l="1"/>
  <c r="F39" i="1" s="1"/>
  <c r="F40" i="1" s="1"/>
  <c r="G9" i="12"/>
  <c r="M9" i="12" s="1"/>
  <c r="I9" i="12"/>
  <c r="K9" i="12"/>
  <c r="O9" i="12"/>
  <c r="Q9" i="12"/>
  <c r="U9" i="12"/>
  <c r="G10" i="12"/>
  <c r="AD26" i="12" s="1"/>
  <c r="G39" i="1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48" i="1" s="1"/>
  <c r="G20" i="12"/>
  <c r="M20" i="12" s="1"/>
  <c r="M19" i="12" s="1"/>
  <c r="I20" i="12"/>
  <c r="I19" i="12" s="1"/>
  <c r="K20" i="12"/>
  <c r="K19" i="12" s="1"/>
  <c r="O20" i="12"/>
  <c r="O19" i="12" s="1"/>
  <c r="Q20" i="12"/>
  <c r="Q19" i="12" s="1"/>
  <c r="U20" i="12"/>
  <c r="U19" i="12" s="1"/>
  <c r="G21" i="12"/>
  <c r="I49" i="1" s="1"/>
  <c r="O21" i="12"/>
  <c r="G22" i="12"/>
  <c r="I22" i="12"/>
  <c r="I21" i="12" s="1"/>
  <c r="K22" i="12"/>
  <c r="K21" i="12" s="1"/>
  <c r="M22" i="12"/>
  <c r="M21" i="12" s="1"/>
  <c r="O22" i="12"/>
  <c r="Q22" i="12"/>
  <c r="Q21" i="12" s="1"/>
  <c r="U22" i="12"/>
  <c r="U21" i="12" s="1"/>
  <c r="U23" i="12"/>
  <c r="G24" i="12"/>
  <c r="G23" i="12" s="1"/>
  <c r="I50" i="1" s="1"/>
  <c r="I19" i="1" s="1"/>
  <c r="I24" i="12"/>
  <c r="I23" i="12" s="1"/>
  <c r="K24" i="12"/>
  <c r="K23" i="12" s="1"/>
  <c r="O24" i="12"/>
  <c r="O23" i="12" s="1"/>
  <c r="Q24" i="12"/>
  <c r="Q23" i="12" s="1"/>
  <c r="U24" i="12"/>
  <c r="I20" i="1"/>
  <c r="I18" i="1"/>
  <c r="I16" i="1"/>
  <c r="G27" i="1"/>
  <c r="J28" i="1"/>
  <c r="J26" i="1"/>
  <c r="G38" i="1"/>
  <c r="F38" i="1"/>
  <c r="H32" i="1"/>
  <c r="J23" i="1"/>
  <c r="J24" i="1"/>
  <c r="J25" i="1"/>
  <c r="J27" i="1"/>
  <c r="E24" i="1"/>
  <c r="E26" i="1"/>
  <c r="H39" i="1" l="1"/>
  <c r="H40" i="1" s="1"/>
  <c r="G40" i="1"/>
  <c r="G25" i="1" s="1"/>
  <c r="G26" i="1" s="1"/>
  <c r="M10" i="12"/>
  <c r="U8" i="12"/>
  <c r="I8" i="12"/>
  <c r="M24" i="12"/>
  <c r="M23" i="12" s="1"/>
  <c r="Q8" i="12"/>
  <c r="K8" i="12"/>
  <c r="O8" i="12"/>
  <c r="G28" i="1"/>
  <c r="G23" i="1"/>
  <c r="M8" i="12"/>
  <c r="G8" i="12"/>
  <c r="I39" i="1"/>
  <c r="I40" i="1" s="1"/>
  <c r="J39" i="1" s="1"/>
  <c r="J40" i="1" s="1"/>
  <c r="G26" i="12" l="1"/>
  <c r="I47" i="1"/>
  <c r="G24" i="1"/>
  <c r="G29" i="1" s="1"/>
  <c r="I51" i="1" l="1"/>
  <c r="I17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<sst xmlns="http://schemas.openxmlformats.org/spreadsheetml/2006/main" count="203" uniqueCount="131">
  <si>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</si>
  <si>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</si>
  <si>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</si>
  <si>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</si>
  <si>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</si>
  <si>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</si>
  <si>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</si>
  <si>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</si>
  <si>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</si>
  <si>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</si>
  <si>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</si>
  <si>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</si>
  <si>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</si>
  <si>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</si>
  <si>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</si>
  <si>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</si>
  <si>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</si>
  <si>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</si>
  <si>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</si>
  <si>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</si>
  <si>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</si>
  <si>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</si>
  <si>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</si>
  <si>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</si>
  <si>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</si>
  <si>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</si>
  <si>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</si>
  <si>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</si>
  <si>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</si>
  <si>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</si>
  <si>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</si>
  <si>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</si>
  <si>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</si>
  <si>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</si>
  <si>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</si>
  <si>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</si>
  <si>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</si>
  <si>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</si>
  <si>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</si>
  <si>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</si>
  <si>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</si>
  <si>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</si>
  <si>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</si>
  <si>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</si>
  <si>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</si>
  <si>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Minařík Petr</t>
  </si>
  <si>
    <t>Rekonstrukce UT v objektu SDH Přelouč - PLYN</t>
  </si>
  <si>
    <t>Město Přelouč</t>
  </si>
  <si>
    <t>Československé armády 1665</t>
  </si>
  <si>
    <t>Přelouč</t>
  </si>
  <si>
    <t>53501</t>
  </si>
  <si>
    <t>00274101</t>
  </si>
  <si>
    <t>CZ00274101</t>
  </si>
  <si>
    <t>MIRAPE, v.o.s.</t>
  </si>
  <si>
    <t>Na Vyšehradě 1259</t>
  </si>
  <si>
    <t>25937413</t>
  </si>
  <si>
    <t>CZ25937413</t>
  </si>
  <si>
    <t>Celkem za stavbu</t>
  </si>
  <si>
    <t>CZK</t>
  </si>
  <si>
    <t>Rekapitulace dílů</t>
  </si>
  <si>
    <t>Typ dílu</t>
  </si>
  <si>
    <t>723</t>
  </si>
  <si>
    <t>Vnitřní plynovod</t>
  </si>
  <si>
    <t>725</t>
  </si>
  <si>
    <t>Zařizovací předměty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</si>
  <si>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</si>
  <si>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</si>
  <si>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</si>
  <si>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</si>
  <si>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</si>
  <si>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</si>
  <si>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</si>
  <si>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</si>
  <si>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</si>
  <si>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</si>
  <si>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</si>
  <si>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</si>
  <si>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</si>
  <si>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</si>
  <si>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</si>
  <si>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</si>
  <si>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</si>
  <si>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</si>
  <si>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</si>
  <si>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</si>
  <si>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</si>
  <si>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</si>
  <si>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</si>
  <si>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</si>
  <si>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</si>
  <si>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</si>
  <si>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</si>
  <si>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</si>
  <si>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</si>
  <si>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</si>
  <si>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</si>
  <si>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723163105R00</t>
  </si>
  <si>
    <t>Potrubí z měděných trubek D 28 x 1,5 mm</t>
  </si>
  <si>
    <t>m</t>
  </si>
  <si>
    <t>POL1_0</t>
  </si>
  <si>
    <t>723190901R00</t>
  </si>
  <si>
    <t>Uzavření nebo otevření plynového potrubí</t>
  </si>
  <si>
    <t>kus</t>
  </si>
  <si>
    <t>723190907R00</t>
  </si>
  <si>
    <t>Odvzdušnění a napuštění plynového potrubí</t>
  </si>
  <si>
    <t>723150341R00</t>
  </si>
  <si>
    <t>Zaslepení odbočky na plynovodu</t>
  </si>
  <si>
    <t>723236513R00</t>
  </si>
  <si>
    <t>Kohout kulový s tepelnou pojistkou, HERZ DN 25</t>
  </si>
  <si>
    <t>723120804R00</t>
  </si>
  <si>
    <t>Demontáž potrubí svařovaného závitového do DN 25</t>
  </si>
  <si>
    <t>723164105RT3</t>
  </si>
  <si>
    <t>Montáž potrubí z měděných trubek D 28 mm, spoj lisovaný</t>
  </si>
  <si>
    <t>723239103R00</t>
  </si>
  <si>
    <t>Montáž plynovodních armatur, 2 závity, G 1</t>
  </si>
  <si>
    <t>723185114R00</t>
  </si>
  <si>
    <t>Potrubí ohebné nerez. vlnovcové Eurotis TFG DN 20</t>
  </si>
  <si>
    <t>723120805R00</t>
  </si>
  <si>
    <t>Demontáž potrubí svařovaného závitového DN 25-50</t>
  </si>
  <si>
    <t>725540802R00</t>
  </si>
  <si>
    <t>Demontáž zásobníků plyn.ohřívačů do 500 l</t>
  </si>
  <si>
    <t>soubor</t>
  </si>
  <si>
    <t>783424240R00</t>
  </si>
  <si>
    <t>Nátěr syntet. potrubí do DN 50 mm  Z+1x +1x email</t>
  </si>
  <si>
    <t>005231010R</t>
  </si>
  <si>
    <t>Revize a zkoušky plynového zařízení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</si>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</sst>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6" t="s">
        <v>39</v>
      </c>
      <c r="B2" s="206"/>
      <c r="C2" s="206"/>
      <c r="D2" s="206"/>
      <c r="E2" s="206"/>
      <c r="F2" s="206"/>
      <c r="G2" s="20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44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33" t="s">
        <v>42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5">
      <c r="A2" s="4"/>
      <c r="B2" s="81" t="s">
        <v>40</v>
      </c>
      <c r="C2" s="82"/>
      <c r="D2" s="83"/>
      <c r="E2" s="83" t="s">
        <v>46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 t="s">
        <v>47</v>
      </c>
      <c r="E5" s="26"/>
      <c r="F5" s="26"/>
      <c r="G5" s="26"/>
      <c r="H5" s="28" t="s">
        <v>33</v>
      </c>
      <c r="I5" s="98" t="s">
        <v>51</v>
      </c>
      <c r="J5" s="11"/>
    </row>
    <row r="6" spans="1:15" ht="15.75" customHeight="1" x14ac:dyDescent="0.25">
      <c r="A6" s="4"/>
      <c r="B6" s="41"/>
      <c r="C6" s="26"/>
      <c r="D6" s="98" t="s">
        <v>48</v>
      </c>
      <c r="E6" s="26"/>
      <c r="F6" s="26"/>
      <c r="G6" s="26"/>
      <c r="H6" s="28" t="s">
        <v>34</v>
      </c>
      <c r="I6" s="98" t="s">
        <v>52</v>
      </c>
      <c r="J6" s="11"/>
    </row>
    <row r="7" spans="1:15" ht="15.75" customHeight="1" x14ac:dyDescent="0.25">
      <c r="A7" s="4"/>
      <c r="B7" s="42"/>
      <c r="C7" s="99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43" t="s">
        <v>53</v>
      </c>
      <c r="E11" s="243"/>
      <c r="F11" s="243"/>
      <c r="G11" s="243"/>
      <c r="H11" s="28" t="s">
        <v>33</v>
      </c>
      <c r="I11" s="101" t="s">
        <v>55</v>
      </c>
      <c r="J11" s="11"/>
    </row>
    <row r="12" spans="1:15" ht="15.75" customHeight="1" x14ac:dyDescent="0.25">
      <c r="A12" s="4"/>
      <c r="B12" s="41"/>
      <c r="C12" s="26"/>
      <c r="D12" s="246" t="s">
        <v>54</v>
      </c>
      <c r="E12" s="246"/>
      <c r="F12" s="246"/>
      <c r="G12" s="246"/>
      <c r="H12" s="28" t="s">
        <v>34</v>
      </c>
      <c r="I12" s="101" t="s">
        <v>56</v>
      </c>
      <c r="J12" s="11"/>
    </row>
    <row r="13" spans="1:15" ht="15.75" customHeight="1" x14ac:dyDescent="0.25">
      <c r="A13" s="4"/>
      <c r="B13" s="42"/>
      <c r="C13" s="100" t="s">
        <v>50</v>
      </c>
      <c r="D13" s="247" t="s">
        <v>49</v>
      </c>
      <c r="E13" s="247"/>
      <c r="F13" s="247"/>
      <c r="G13" s="247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42"/>
      <c r="F15" s="242"/>
      <c r="G15" s="244"/>
      <c r="H15" s="244"/>
      <c r="I15" s="244" t="s">
        <v>28</v>
      </c>
      <c r="J15" s="245"/>
    </row>
    <row r="16" spans="1:15" ht="23.25" customHeight="1" x14ac:dyDescent="0.25">
      <c r="A16" s="148" t="s">
        <v>23</v>
      </c>
      <c r="B16" s="149" t="s">
        <v>23</v>
      </c>
      <c r="C16" s="58"/>
      <c r="D16" s="59"/>
      <c r="E16" s="223"/>
      <c r="F16" s="224"/>
      <c r="G16" s="223"/>
      <c r="H16" s="224"/>
      <c r="I16" s="223">
        <f>SUMIF(F47:F50,A16,I47:I50)+SUMIF(F47:F50,"PSU",I47:I50)</f>
        <v>0</v>
      </c>
      <c r="J16" s="225"/>
    </row>
    <row r="17" spans="1:10" ht="23.25" customHeight="1" x14ac:dyDescent="0.25">
      <c r="A17" s="148" t="s">
        <v>24</v>
      </c>
      <c r="B17" s="149" t="s">
        <v>24</v>
      </c>
      <c r="C17" s="58"/>
      <c r="D17" s="59"/>
      <c r="E17" s="223"/>
      <c r="F17" s="224"/>
      <c r="G17" s="223"/>
      <c r="H17" s="224"/>
      <c r="I17" s="223">
        <f>SUMIF(F47:F50,A17,I47:I50)</f>
        <v>0</v>
      </c>
      <c r="J17" s="225"/>
    </row>
    <row r="18" spans="1:10" ht="23.25" customHeight="1" x14ac:dyDescent="0.25">
      <c r="A18" s="148" t="s">
        <v>25</v>
      </c>
      <c r="B18" s="149" t="s">
        <v>25</v>
      </c>
      <c r="C18" s="58"/>
      <c r="D18" s="59"/>
      <c r="E18" s="223"/>
      <c r="F18" s="224"/>
      <c r="G18" s="223"/>
      <c r="H18" s="224"/>
      <c r="I18" s="223">
        <f>SUMIF(F47:F50,A18,I47:I50)</f>
        <v>0</v>
      </c>
      <c r="J18" s="225"/>
    </row>
    <row r="19" spans="1:10" ht="23.25" customHeight="1" x14ac:dyDescent="0.25">
      <c r="A19" s="148" t="s">
        <v>67</v>
      </c>
      <c r="B19" s="149" t="s">
        <v>26</v>
      </c>
      <c r="C19" s="58"/>
      <c r="D19" s="59"/>
      <c r="E19" s="223"/>
      <c r="F19" s="224"/>
      <c r="G19" s="223"/>
      <c r="H19" s="224"/>
      <c r="I19" s="223">
        <f>SUMIF(F47:F50,A19,I47:I50)</f>
        <v>0</v>
      </c>
      <c r="J19" s="225"/>
    </row>
    <row r="20" spans="1:10" ht="23.25" customHeight="1" x14ac:dyDescent="0.25">
      <c r="A20" s="148" t="s">
        <v>68</v>
      </c>
      <c r="B20" s="149" t="s">
        <v>27</v>
      </c>
      <c r="C20" s="58"/>
      <c r="D20" s="59"/>
      <c r="E20" s="223"/>
      <c r="F20" s="224"/>
      <c r="G20" s="223"/>
      <c r="H20" s="224"/>
      <c r="I20" s="223">
        <f>SUMIF(F47:F50,A20,I47:I50)</f>
        <v>0</v>
      </c>
      <c r="J20" s="225"/>
    </row>
    <row r="21" spans="1:10" ht="23.25" customHeight="1" x14ac:dyDescent="0.25">
      <c r="A21" s="4"/>
      <c r="B21" s="74" t="s">
        <v>28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ZakladDPHSni*SazbaDPH1/100</f>
        <v>0</v>
      </c>
      <c r="H24" s="228"/>
      <c r="I24" s="22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ZakladDPHZakl*SazbaDPH2/100</f>
        <v>0</v>
      </c>
      <c r="H26" s="237"/>
      <c r="I26" s="237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hidden="1" customHeight="1" thickBot="1" x14ac:dyDescent="0.3">
      <c r="A28" s="4"/>
      <c r="B28" s="120" t="s">
        <v>22</v>
      </c>
      <c r="C28" s="121"/>
      <c r="D28" s="121"/>
      <c r="E28" s="122"/>
      <c r="F28" s="123"/>
      <c r="G28" s="241">
        <f>ZakladDPHSniVypocet+ZakladDPHZaklVypocet</f>
        <v>0</v>
      </c>
      <c r="H28" s="241"/>
      <c r="I28" s="241"/>
      <c r="J28" s="124" t="str">
        <f t="shared" si="0"/>
        <v>CZK</v>
      </c>
    </row>
    <row r="29" spans="1:10" ht="27.75" customHeight="1" thickBot="1" x14ac:dyDescent="0.3">
      <c r="A29" s="4"/>
      <c r="B29" s="120" t="s">
        <v>35</v>
      </c>
      <c r="C29" s="125"/>
      <c r="D29" s="125"/>
      <c r="E29" s="125"/>
      <c r="F29" s="125"/>
      <c r="G29" s="239">
        <f>ZakladDPHSni+DPHSni+ZakladDPHZakl+DPHZakl+Zaokrouhleni</f>
        <v>0</v>
      </c>
      <c r="H29" s="239"/>
      <c r="I29" s="239"/>
      <c r="J29" s="126" t="s">
        <v>58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42851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5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5">
      <c r="A39" s="104">
        <v>1</v>
      </c>
      <c r="B39" s="110"/>
      <c r="C39" s="214"/>
      <c r="D39" s="215"/>
      <c r="E39" s="215"/>
      <c r="F39" s="115">
        <f>' Pol'!AC26</f>
        <v>0</v>
      </c>
      <c r="G39" s="116">
        <f>' Pol'!AD26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5">
      <c r="A40" s="104"/>
      <c r="B40" s="216" t="s">
        <v>57</v>
      </c>
      <c r="C40" s="217"/>
      <c r="D40" s="217"/>
      <c r="E40" s="218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6" x14ac:dyDescent="0.3">
      <c r="B44" s="127" t="s">
        <v>59</v>
      </c>
    </row>
    <row r="46" spans="1:10" ht="25.5" customHeight="1" x14ac:dyDescent="0.25">
      <c r="A46" s="128"/>
      <c r="B46" s="132" t="s">
        <v>16</v>
      </c>
      <c r="C46" s="132" t="s">
        <v>5</v>
      </c>
      <c r="D46" s="133"/>
      <c r="E46" s="133"/>
      <c r="F46" s="136" t="s">
        <v>60</v>
      </c>
      <c r="G46" s="136"/>
      <c r="H46" s="136"/>
      <c r="I46" s="219" t="s">
        <v>28</v>
      </c>
      <c r="J46" s="219"/>
    </row>
    <row r="47" spans="1:10" ht="25.5" customHeight="1" x14ac:dyDescent="0.25">
      <c r="A47" s="129"/>
      <c r="B47" s="137" t="s">
        <v>61</v>
      </c>
      <c r="C47" s="221" t="s">
        <v>62</v>
      </c>
      <c r="D47" s="222"/>
      <c r="E47" s="222"/>
      <c r="F47" s="139" t="s">
        <v>24</v>
      </c>
      <c r="G47" s="140"/>
      <c r="H47" s="140"/>
      <c r="I47" s="220">
        <f>' Pol'!G8</f>
        <v>0</v>
      </c>
      <c r="J47" s="220"/>
    </row>
    <row r="48" spans="1:10" ht="25.5" customHeight="1" x14ac:dyDescent="0.25">
      <c r="A48" s="129"/>
      <c r="B48" s="131" t="s">
        <v>63</v>
      </c>
      <c r="C48" s="208" t="s">
        <v>64</v>
      </c>
      <c r="D48" s="209"/>
      <c r="E48" s="209"/>
      <c r="F48" s="141" t="s">
        <v>24</v>
      </c>
      <c r="G48" s="142"/>
      <c r="H48" s="142"/>
      <c r="I48" s="207">
        <f>' Pol'!G19</f>
        <v>0</v>
      </c>
      <c r="J48" s="207"/>
    </row>
    <row r="49" spans="1:10" ht="25.5" customHeight="1" x14ac:dyDescent="0.25">
      <c r="A49" s="129"/>
      <c r="B49" s="131" t="s">
        <v>65</v>
      </c>
      <c r="C49" s="208" t="s">
        <v>66</v>
      </c>
      <c r="D49" s="209"/>
      <c r="E49" s="209"/>
      <c r="F49" s="141" t="s">
        <v>24</v>
      </c>
      <c r="G49" s="142"/>
      <c r="H49" s="142"/>
      <c r="I49" s="207">
        <f>' Pol'!G21</f>
        <v>0</v>
      </c>
      <c r="J49" s="207"/>
    </row>
    <row r="50" spans="1:10" ht="25.5" customHeight="1" x14ac:dyDescent="0.25">
      <c r="A50" s="129"/>
      <c r="B50" s="138" t="s">
        <v>67</v>
      </c>
      <c r="C50" s="211" t="s">
        <v>26</v>
      </c>
      <c r="D50" s="212"/>
      <c r="E50" s="212"/>
      <c r="F50" s="143" t="s">
        <v>67</v>
      </c>
      <c r="G50" s="144"/>
      <c r="H50" s="144"/>
      <c r="I50" s="210">
        <f>' Pol'!G23</f>
        <v>0</v>
      </c>
      <c r="J50" s="210"/>
    </row>
    <row r="51" spans="1:10" ht="25.5" customHeight="1" x14ac:dyDescent="0.25">
      <c r="A51" s="130"/>
      <c r="B51" s="134" t="s">
        <v>1</v>
      </c>
      <c r="C51" s="134"/>
      <c r="D51" s="135"/>
      <c r="E51" s="135"/>
      <c r="F51" s="145"/>
      <c r="G51" s="146"/>
      <c r="H51" s="146"/>
      <c r="I51" s="213">
        <f>SUM(I47:I50)</f>
        <v>0</v>
      </c>
      <c r="J51" s="213"/>
    </row>
    <row r="52" spans="1:10" x14ac:dyDescent="0.25">
      <c r="F52" s="147"/>
      <c r="G52" s="103"/>
      <c r="H52" s="147"/>
      <c r="I52" s="103"/>
      <c r="J52" s="103"/>
    </row>
    <row r="53" spans="1:10" x14ac:dyDescent="0.25">
      <c r="F53" s="147"/>
      <c r="G53" s="103"/>
      <c r="H53" s="147"/>
      <c r="I53" s="103"/>
      <c r="J53" s="103"/>
    </row>
    <row r="54" spans="1:10" x14ac:dyDescent="0.25">
      <c r="F54" s="147"/>
      <c r="G54" s="103"/>
      <c r="H54" s="147"/>
      <c r="I54" s="103"/>
      <c r="J54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8" t="s">
        <v>6</v>
      </c>
      <c r="B1" s="248"/>
      <c r="C1" s="249"/>
      <c r="D1" s="248"/>
      <c r="E1" s="248"/>
      <c r="F1" s="248"/>
      <c r="G1" s="248"/>
    </row>
    <row r="2" spans="1:7" ht="24.9" customHeight="1" x14ac:dyDescent="0.25">
      <c r="A2" s="79" t="s">
        <v>41</v>
      </c>
      <c r="B2" s="78"/>
      <c r="C2" s="250"/>
      <c r="D2" s="250"/>
      <c r="E2" s="250"/>
      <c r="F2" s="250"/>
      <c r="G2" s="251"/>
    </row>
    <row r="3" spans="1:7" ht="24.9" hidden="1" customHeight="1" x14ac:dyDescent="0.25">
      <c r="A3" s="79" t="s">
        <v>7</v>
      </c>
      <c r="B3" s="78"/>
      <c r="C3" s="250"/>
      <c r="D3" s="250"/>
      <c r="E3" s="250"/>
      <c r="F3" s="250"/>
      <c r="G3" s="251"/>
    </row>
    <row r="4" spans="1:7" ht="24.9" hidden="1" customHeight="1" x14ac:dyDescent="0.25">
      <c r="A4" s="79" t="s">
        <v>8</v>
      </c>
      <c r="B4" s="78"/>
      <c r="C4" s="250"/>
      <c r="D4" s="250"/>
      <c r="E4" s="250"/>
      <c r="F4" s="250"/>
      <c r="G4" s="251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6"/>
  <sheetViews>
    <sheetView tabSelected="1"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02" customWidth="1"/>
    <col min="3" max="3" width="38.33203125" style="102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52" t="s">
        <v>6</v>
      </c>
      <c r="B1" s="252"/>
      <c r="C1" s="252"/>
      <c r="D1" s="252"/>
      <c r="E1" s="252"/>
      <c r="F1" s="252"/>
      <c r="G1" s="252"/>
      <c r="AE1" t="s">
        <v>70</v>
      </c>
    </row>
    <row r="2" spans="1:60" ht="24.9" customHeight="1" x14ac:dyDescent="0.25">
      <c r="A2" s="152" t="s">
        <v>69</v>
      </c>
      <c r="B2" s="150"/>
      <c r="C2" s="253" t="s">
        <v>46</v>
      </c>
      <c r="D2" s="254"/>
      <c r="E2" s="254"/>
      <c r="F2" s="254"/>
      <c r="G2" s="255"/>
      <c r="AE2" t="s">
        <v>71</v>
      </c>
    </row>
    <row r="3" spans="1:60" ht="24.9" hidden="1" customHeight="1" x14ac:dyDescent="0.25">
      <c r="A3" s="153" t="s">
        <v>7</v>
      </c>
      <c r="B3" s="151"/>
      <c r="C3" s="256"/>
      <c r="D3" s="256"/>
      <c r="E3" s="256"/>
      <c r="F3" s="256"/>
      <c r="G3" s="257"/>
      <c r="AE3" t="s">
        <v>72</v>
      </c>
    </row>
    <row r="4" spans="1:60" ht="24.9" hidden="1" customHeight="1" x14ac:dyDescent="0.25">
      <c r="A4" s="153" t="s">
        <v>8</v>
      </c>
      <c r="B4" s="151"/>
      <c r="C4" s="258"/>
      <c r="D4" s="256"/>
      <c r="E4" s="256"/>
      <c r="F4" s="256"/>
      <c r="G4" s="257"/>
      <c r="AE4" t="s">
        <v>73</v>
      </c>
    </row>
    <row r="5" spans="1:60" hidden="1" x14ac:dyDescent="0.25">
      <c r="A5" s="154" t="s">
        <v>74</v>
      </c>
      <c r="B5" s="155"/>
      <c r="C5" s="156"/>
      <c r="D5" s="157"/>
      <c r="E5" s="157"/>
      <c r="F5" s="157"/>
      <c r="G5" s="158"/>
      <c r="AE5" t="s">
        <v>75</v>
      </c>
    </row>
    <row r="7" spans="1:60" ht="39.6" x14ac:dyDescent="0.25">
      <c r="A7" s="163" t="s">
        <v>76</v>
      </c>
      <c r="B7" s="164" t="s">
        <v>77</v>
      </c>
      <c r="C7" s="164" t="s">
        <v>78</v>
      </c>
      <c r="D7" s="163" t="s">
        <v>79</v>
      </c>
      <c r="E7" s="163" t="s">
        <v>80</v>
      </c>
      <c r="F7" s="159" t="s">
        <v>81</v>
      </c>
      <c r="G7" s="180" t="s">
        <v>28</v>
      </c>
      <c r="H7" s="181" t="s">
        <v>29</v>
      </c>
      <c r="I7" s="181" t="s">
        <v>82</v>
      </c>
      <c r="J7" s="181" t="s">
        <v>30</v>
      </c>
      <c r="K7" s="181" t="s">
        <v>83</v>
      </c>
      <c r="L7" s="181" t="s">
        <v>84</v>
      </c>
      <c r="M7" s="181" t="s">
        <v>85</v>
      </c>
      <c r="N7" s="181" t="s">
        <v>86</v>
      </c>
      <c r="O7" s="181" t="s">
        <v>87</v>
      </c>
      <c r="P7" s="181" t="s">
        <v>88</v>
      </c>
      <c r="Q7" s="181" t="s">
        <v>89</v>
      </c>
      <c r="R7" s="181" t="s">
        <v>90</v>
      </c>
      <c r="S7" s="181" t="s">
        <v>91</v>
      </c>
      <c r="T7" s="181" t="s">
        <v>92</v>
      </c>
      <c r="U7" s="166" t="s">
        <v>93</v>
      </c>
    </row>
    <row r="8" spans="1:60" x14ac:dyDescent="0.25">
      <c r="A8" s="182" t="s">
        <v>94</v>
      </c>
      <c r="B8" s="183" t="s">
        <v>61</v>
      </c>
      <c r="C8" s="184" t="s">
        <v>62</v>
      </c>
      <c r="D8" s="185"/>
      <c r="E8" s="186"/>
      <c r="F8" s="187"/>
      <c r="G8" s="187">
        <f>SUMIF(AE9:AE18,"&lt;&gt;NOR",G9:G18)</f>
        <v>0</v>
      </c>
      <c r="H8" s="187"/>
      <c r="I8" s="187">
        <f>SUM(I9:I18)</f>
        <v>0</v>
      </c>
      <c r="J8" s="187"/>
      <c r="K8" s="187">
        <f>SUM(K9:K18)</f>
        <v>0</v>
      </c>
      <c r="L8" s="187"/>
      <c r="M8" s="187">
        <f>SUM(M9:M18)</f>
        <v>0</v>
      </c>
      <c r="N8" s="165"/>
      <c r="O8" s="165">
        <f>SUM(O9:O18)</f>
        <v>1.218E-2</v>
      </c>
      <c r="P8" s="165"/>
      <c r="Q8" s="165">
        <f>SUM(Q9:Q18)</f>
        <v>1.1140000000000001E-2</v>
      </c>
      <c r="R8" s="165"/>
      <c r="S8" s="165"/>
      <c r="T8" s="182"/>
      <c r="U8" s="165">
        <f>SUM(U9:U18)</f>
        <v>5.88</v>
      </c>
      <c r="AE8" t="s">
        <v>95</v>
      </c>
    </row>
    <row r="9" spans="1:60" outlineLevel="1" x14ac:dyDescent="0.25">
      <c r="A9" s="161">
        <v>1</v>
      </c>
      <c r="B9" s="167" t="s">
        <v>96</v>
      </c>
      <c r="C9" s="200" t="s">
        <v>97</v>
      </c>
      <c r="D9" s="169" t="s">
        <v>98</v>
      </c>
      <c r="E9" s="175">
        <v>1.5</v>
      </c>
      <c r="F9" s="177"/>
      <c r="G9" s="178">
        <f t="shared" ref="G9:G18" si="0">ROUND(E9*F9,2)</f>
        <v>0</v>
      </c>
      <c r="H9" s="177"/>
      <c r="I9" s="178">
        <f t="shared" ref="I9:I18" si="1">ROUND(E9*H9,2)</f>
        <v>0</v>
      </c>
      <c r="J9" s="177"/>
      <c r="K9" s="178">
        <f t="shared" ref="K9:K18" si="2">ROUND(E9*J9,2)</f>
        <v>0</v>
      </c>
      <c r="L9" s="178">
        <v>21</v>
      </c>
      <c r="M9" s="178">
        <f t="shared" ref="M9:M18" si="3">G9*(1+L9/100)</f>
        <v>0</v>
      </c>
      <c r="N9" s="170">
        <v>1.66E-3</v>
      </c>
      <c r="O9" s="170">
        <f t="shared" ref="O9:O18" si="4">ROUND(E9*N9,5)</f>
        <v>2.49E-3</v>
      </c>
      <c r="P9" s="170">
        <v>0</v>
      </c>
      <c r="Q9" s="170">
        <f t="shared" ref="Q9:Q18" si="5">ROUND(E9*P9,5)</f>
        <v>0</v>
      </c>
      <c r="R9" s="170"/>
      <c r="S9" s="170"/>
      <c r="T9" s="171">
        <v>0.35470000000000002</v>
      </c>
      <c r="U9" s="170">
        <f t="shared" ref="U9:U18" si="6">ROUND(E9*T9,2)</f>
        <v>0.53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99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5">
      <c r="A10" s="161">
        <v>2</v>
      </c>
      <c r="B10" s="167" t="s">
        <v>100</v>
      </c>
      <c r="C10" s="200" t="s">
        <v>101</v>
      </c>
      <c r="D10" s="169" t="s">
        <v>102</v>
      </c>
      <c r="E10" s="175">
        <v>2</v>
      </c>
      <c r="F10" s="177"/>
      <c r="G10" s="178">
        <f t="shared" si="0"/>
        <v>0</v>
      </c>
      <c r="H10" s="177"/>
      <c r="I10" s="178">
        <f t="shared" si="1"/>
        <v>0</v>
      </c>
      <c r="J10" s="177"/>
      <c r="K10" s="178">
        <f t="shared" si="2"/>
        <v>0</v>
      </c>
      <c r="L10" s="178">
        <v>21</v>
      </c>
      <c r="M10" s="178">
        <f t="shared" si="3"/>
        <v>0</v>
      </c>
      <c r="N10" s="170">
        <v>0</v>
      </c>
      <c r="O10" s="170">
        <f t="shared" si="4"/>
        <v>0</v>
      </c>
      <c r="P10" s="170">
        <v>0</v>
      </c>
      <c r="Q10" s="170">
        <f t="shared" si="5"/>
        <v>0</v>
      </c>
      <c r="R10" s="170"/>
      <c r="S10" s="170"/>
      <c r="T10" s="171">
        <v>6.4000000000000001E-2</v>
      </c>
      <c r="U10" s="170">
        <f t="shared" si="6"/>
        <v>0.13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99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5">
      <c r="A11" s="161">
        <v>3</v>
      </c>
      <c r="B11" s="167" t="s">
        <v>103</v>
      </c>
      <c r="C11" s="200" t="s">
        <v>104</v>
      </c>
      <c r="D11" s="169" t="s">
        <v>98</v>
      </c>
      <c r="E11" s="175">
        <v>50</v>
      </c>
      <c r="F11" s="177"/>
      <c r="G11" s="178">
        <f t="shared" si="0"/>
        <v>0</v>
      </c>
      <c r="H11" s="177"/>
      <c r="I11" s="178">
        <f t="shared" si="1"/>
        <v>0</v>
      </c>
      <c r="J11" s="177"/>
      <c r="K11" s="178">
        <f t="shared" si="2"/>
        <v>0</v>
      </c>
      <c r="L11" s="178">
        <v>21</v>
      </c>
      <c r="M11" s="178">
        <f t="shared" si="3"/>
        <v>0</v>
      </c>
      <c r="N11" s="170">
        <v>0</v>
      </c>
      <c r="O11" s="170">
        <f t="shared" si="4"/>
        <v>0</v>
      </c>
      <c r="P11" s="170">
        <v>0</v>
      </c>
      <c r="Q11" s="170">
        <f t="shared" si="5"/>
        <v>0</v>
      </c>
      <c r="R11" s="170"/>
      <c r="S11" s="170"/>
      <c r="T11" s="171">
        <v>6.2E-2</v>
      </c>
      <c r="U11" s="170">
        <f t="shared" si="6"/>
        <v>3.1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99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5">
      <c r="A12" s="161">
        <v>4</v>
      </c>
      <c r="B12" s="167" t="s">
        <v>105</v>
      </c>
      <c r="C12" s="200" t="s">
        <v>106</v>
      </c>
      <c r="D12" s="169" t="s">
        <v>102</v>
      </c>
      <c r="E12" s="175">
        <v>1</v>
      </c>
      <c r="F12" s="177"/>
      <c r="G12" s="178">
        <f t="shared" si="0"/>
        <v>0</v>
      </c>
      <c r="H12" s="177"/>
      <c r="I12" s="178">
        <f t="shared" si="1"/>
        <v>0</v>
      </c>
      <c r="J12" s="177"/>
      <c r="K12" s="178">
        <f t="shared" si="2"/>
        <v>0</v>
      </c>
      <c r="L12" s="178">
        <v>21</v>
      </c>
      <c r="M12" s="178">
        <f t="shared" si="3"/>
        <v>0</v>
      </c>
      <c r="N12" s="170">
        <v>1.0300000000000001E-3</v>
      </c>
      <c r="O12" s="170">
        <f t="shared" si="4"/>
        <v>1.0300000000000001E-3</v>
      </c>
      <c r="P12" s="170">
        <v>0</v>
      </c>
      <c r="Q12" s="170">
        <f t="shared" si="5"/>
        <v>0</v>
      </c>
      <c r="R12" s="170"/>
      <c r="S12" s="170"/>
      <c r="T12" s="171">
        <v>0.57999999999999996</v>
      </c>
      <c r="U12" s="170">
        <f t="shared" si="6"/>
        <v>0.57999999999999996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99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5">
      <c r="A13" s="161">
        <v>5</v>
      </c>
      <c r="B13" s="167" t="s">
        <v>107</v>
      </c>
      <c r="C13" s="200" t="s">
        <v>108</v>
      </c>
      <c r="D13" s="169" t="s">
        <v>102</v>
      </c>
      <c r="E13" s="175">
        <v>1</v>
      </c>
      <c r="F13" s="177"/>
      <c r="G13" s="178">
        <f t="shared" si="0"/>
        <v>0</v>
      </c>
      <c r="H13" s="177"/>
      <c r="I13" s="178">
        <f t="shared" si="1"/>
        <v>0</v>
      </c>
      <c r="J13" s="177"/>
      <c r="K13" s="178">
        <f t="shared" si="2"/>
        <v>0</v>
      </c>
      <c r="L13" s="178">
        <v>21</v>
      </c>
      <c r="M13" s="178">
        <f t="shared" si="3"/>
        <v>0</v>
      </c>
      <c r="N13" s="170">
        <v>0</v>
      </c>
      <c r="O13" s="170">
        <f t="shared" si="4"/>
        <v>0</v>
      </c>
      <c r="P13" s="170">
        <v>0</v>
      </c>
      <c r="Q13" s="170">
        <f t="shared" si="5"/>
        <v>0</v>
      </c>
      <c r="R13" s="170"/>
      <c r="S13" s="170"/>
      <c r="T13" s="171">
        <v>0.22700000000000001</v>
      </c>
      <c r="U13" s="170">
        <f t="shared" si="6"/>
        <v>0.23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99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5">
      <c r="A14" s="161">
        <v>6</v>
      </c>
      <c r="B14" s="167" t="s">
        <v>109</v>
      </c>
      <c r="C14" s="200" t="s">
        <v>110</v>
      </c>
      <c r="D14" s="169" t="s">
        <v>98</v>
      </c>
      <c r="E14" s="175">
        <v>2</v>
      </c>
      <c r="F14" s="177"/>
      <c r="G14" s="178">
        <f t="shared" si="0"/>
        <v>0</v>
      </c>
      <c r="H14" s="177"/>
      <c r="I14" s="178">
        <f t="shared" si="1"/>
        <v>0</v>
      </c>
      <c r="J14" s="177"/>
      <c r="K14" s="178">
        <f t="shared" si="2"/>
        <v>0</v>
      </c>
      <c r="L14" s="178">
        <v>21</v>
      </c>
      <c r="M14" s="178">
        <f t="shared" si="3"/>
        <v>0</v>
      </c>
      <c r="N14" s="170">
        <v>1.1E-4</v>
      </c>
      <c r="O14" s="170">
        <f t="shared" si="4"/>
        <v>2.2000000000000001E-4</v>
      </c>
      <c r="P14" s="170">
        <v>2.15E-3</v>
      </c>
      <c r="Q14" s="170">
        <f t="shared" si="5"/>
        <v>4.3E-3</v>
      </c>
      <c r="R14" s="170"/>
      <c r="S14" s="170"/>
      <c r="T14" s="171">
        <v>0.03</v>
      </c>
      <c r="U14" s="170">
        <f t="shared" si="6"/>
        <v>0.06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99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ht="20.399999999999999" outlineLevel="1" x14ac:dyDescent="0.25">
      <c r="A15" s="161">
        <v>7</v>
      </c>
      <c r="B15" s="167" t="s">
        <v>111</v>
      </c>
      <c r="C15" s="200" t="s">
        <v>112</v>
      </c>
      <c r="D15" s="169" t="s">
        <v>98</v>
      </c>
      <c r="E15" s="175">
        <v>1.5</v>
      </c>
      <c r="F15" s="177"/>
      <c r="G15" s="178">
        <f t="shared" si="0"/>
        <v>0</v>
      </c>
      <c r="H15" s="177"/>
      <c r="I15" s="178">
        <f t="shared" si="1"/>
        <v>0</v>
      </c>
      <c r="J15" s="177"/>
      <c r="K15" s="178">
        <f t="shared" si="2"/>
        <v>0</v>
      </c>
      <c r="L15" s="178">
        <v>21</v>
      </c>
      <c r="M15" s="178">
        <f t="shared" si="3"/>
        <v>0</v>
      </c>
      <c r="N15" s="170">
        <v>4.8999999999999998E-3</v>
      </c>
      <c r="O15" s="170">
        <f t="shared" si="4"/>
        <v>7.3499999999999998E-3</v>
      </c>
      <c r="P15" s="170">
        <v>0</v>
      </c>
      <c r="Q15" s="170">
        <f t="shared" si="5"/>
        <v>0</v>
      </c>
      <c r="R15" s="170"/>
      <c r="S15" s="170"/>
      <c r="T15" s="171">
        <v>0.44556000000000001</v>
      </c>
      <c r="U15" s="170">
        <f t="shared" si="6"/>
        <v>0.67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99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5">
      <c r="A16" s="161">
        <v>8</v>
      </c>
      <c r="B16" s="167" t="s">
        <v>113</v>
      </c>
      <c r="C16" s="200" t="s">
        <v>114</v>
      </c>
      <c r="D16" s="169" t="s">
        <v>102</v>
      </c>
      <c r="E16" s="175">
        <v>1</v>
      </c>
      <c r="F16" s="177"/>
      <c r="G16" s="178">
        <f t="shared" si="0"/>
        <v>0</v>
      </c>
      <c r="H16" s="177"/>
      <c r="I16" s="178">
        <f t="shared" si="1"/>
        <v>0</v>
      </c>
      <c r="J16" s="177"/>
      <c r="K16" s="178">
        <f t="shared" si="2"/>
        <v>0</v>
      </c>
      <c r="L16" s="178">
        <v>21</v>
      </c>
      <c r="M16" s="178">
        <f t="shared" si="3"/>
        <v>0</v>
      </c>
      <c r="N16" s="170">
        <v>3.0000000000000001E-5</v>
      </c>
      <c r="O16" s="170">
        <f t="shared" si="4"/>
        <v>3.0000000000000001E-5</v>
      </c>
      <c r="P16" s="170">
        <v>0</v>
      </c>
      <c r="Q16" s="170">
        <f t="shared" si="5"/>
        <v>0</v>
      </c>
      <c r="R16" s="170"/>
      <c r="S16" s="170"/>
      <c r="T16" s="171">
        <v>0.22700000000000001</v>
      </c>
      <c r="U16" s="170">
        <f t="shared" si="6"/>
        <v>0.23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99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5">
      <c r="A17" s="161">
        <v>9</v>
      </c>
      <c r="B17" s="167" t="s">
        <v>115</v>
      </c>
      <c r="C17" s="200" t="s">
        <v>116</v>
      </c>
      <c r="D17" s="169" t="s">
        <v>98</v>
      </c>
      <c r="E17" s="175">
        <v>1</v>
      </c>
      <c r="F17" s="177"/>
      <c r="G17" s="178">
        <f t="shared" si="0"/>
        <v>0</v>
      </c>
      <c r="H17" s="177"/>
      <c r="I17" s="178">
        <f t="shared" si="1"/>
        <v>0</v>
      </c>
      <c r="J17" s="177"/>
      <c r="K17" s="178">
        <f t="shared" si="2"/>
        <v>0</v>
      </c>
      <c r="L17" s="178">
        <v>21</v>
      </c>
      <c r="M17" s="178">
        <f t="shared" si="3"/>
        <v>0</v>
      </c>
      <c r="N17" s="170">
        <v>2.7999999999999998E-4</v>
      </c>
      <c r="O17" s="170">
        <f t="shared" si="4"/>
        <v>2.7999999999999998E-4</v>
      </c>
      <c r="P17" s="170">
        <v>0</v>
      </c>
      <c r="Q17" s="170">
        <f t="shared" si="5"/>
        <v>0</v>
      </c>
      <c r="R17" s="170"/>
      <c r="S17" s="170"/>
      <c r="T17" s="171">
        <v>0.26300000000000001</v>
      </c>
      <c r="U17" s="170">
        <f t="shared" si="6"/>
        <v>0.26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99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5">
      <c r="A18" s="161">
        <v>10</v>
      </c>
      <c r="B18" s="167" t="s">
        <v>117</v>
      </c>
      <c r="C18" s="200" t="s">
        <v>118</v>
      </c>
      <c r="D18" s="169" t="s">
        <v>98</v>
      </c>
      <c r="E18" s="175">
        <v>2</v>
      </c>
      <c r="F18" s="177"/>
      <c r="G18" s="178">
        <f t="shared" si="0"/>
        <v>0</v>
      </c>
      <c r="H18" s="177"/>
      <c r="I18" s="178">
        <f t="shared" si="1"/>
        <v>0</v>
      </c>
      <c r="J18" s="177"/>
      <c r="K18" s="178">
        <f t="shared" si="2"/>
        <v>0</v>
      </c>
      <c r="L18" s="178">
        <v>21</v>
      </c>
      <c r="M18" s="178">
        <f t="shared" si="3"/>
        <v>0</v>
      </c>
      <c r="N18" s="170">
        <v>3.8999999999999999E-4</v>
      </c>
      <c r="O18" s="170">
        <f t="shared" si="4"/>
        <v>7.7999999999999999E-4</v>
      </c>
      <c r="P18" s="170">
        <v>3.4199999999999999E-3</v>
      </c>
      <c r="Q18" s="170">
        <f t="shared" si="5"/>
        <v>6.8399999999999997E-3</v>
      </c>
      <c r="R18" s="170"/>
      <c r="S18" s="170"/>
      <c r="T18" s="171">
        <v>4.3999999999999997E-2</v>
      </c>
      <c r="U18" s="170">
        <f t="shared" si="6"/>
        <v>0.09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99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x14ac:dyDescent="0.25">
      <c r="A19" s="162" t="s">
        <v>94</v>
      </c>
      <c r="B19" s="168" t="s">
        <v>63</v>
      </c>
      <c r="C19" s="201" t="s">
        <v>64</v>
      </c>
      <c r="D19" s="172"/>
      <c r="E19" s="176"/>
      <c r="F19" s="179"/>
      <c r="G19" s="179">
        <f>SUMIF(AE20:AE20,"&lt;&gt;NOR",G20:G20)</f>
        <v>0</v>
      </c>
      <c r="H19" s="179"/>
      <c r="I19" s="179">
        <f>SUM(I20:I20)</f>
        <v>0</v>
      </c>
      <c r="J19" s="179"/>
      <c r="K19" s="179">
        <f>SUM(K20:K20)</f>
        <v>0</v>
      </c>
      <c r="L19" s="179"/>
      <c r="M19" s="179">
        <f>SUM(M20:M20)</f>
        <v>0</v>
      </c>
      <c r="N19" s="173"/>
      <c r="O19" s="173">
        <f>SUM(O20:O20)</f>
        <v>0</v>
      </c>
      <c r="P19" s="173"/>
      <c r="Q19" s="173">
        <f>SUM(Q20:Q20)</f>
        <v>0.312</v>
      </c>
      <c r="R19" s="173"/>
      <c r="S19" s="173"/>
      <c r="T19" s="174"/>
      <c r="U19" s="173">
        <f>SUM(U20:U20)</f>
        <v>0.73</v>
      </c>
      <c r="AE19" t="s">
        <v>95</v>
      </c>
    </row>
    <row r="20" spans="1:60" outlineLevel="1" x14ac:dyDescent="0.25">
      <c r="A20" s="161">
        <v>11</v>
      </c>
      <c r="B20" s="167" t="s">
        <v>119</v>
      </c>
      <c r="C20" s="200" t="s">
        <v>120</v>
      </c>
      <c r="D20" s="169" t="s">
        <v>121</v>
      </c>
      <c r="E20" s="175">
        <v>1</v>
      </c>
      <c r="F20" s="177"/>
      <c r="G20" s="178">
        <f>ROUND(E20*F20,2)</f>
        <v>0</v>
      </c>
      <c r="H20" s="177"/>
      <c r="I20" s="178">
        <f>ROUND(E20*H20,2)</f>
        <v>0</v>
      </c>
      <c r="J20" s="177"/>
      <c r="K20" s="178">
        <f>ROUND(E20*J20,2)</f>
        <v>0</v>
      </c>
      <c r="L20" s="178">
        <v>21</v>
      </c>
      <c r="M20" s="178">
        <f>G20*(1+L20/100)</f>
        <v>0</v>
      </c>
      <c r="N20" s="170">
        <v>0</v>
      </c>
      <c r="O20" s="170">
        <f>ROUND(E20*N20,5)</f>
        <v>0</v>
      </c>
      <c r="P20" s="170">
        <v>0.312</v>
      </c>
      <c r="Q20" s="170">
        <f>ROUND(E20*P20,5)</f>
        <v>0.312</v>
      </c>
      <c r="R20" s="170"/>
      <c r="S20" s="170"/>
      <c r="T20" s="171">
        <v>0.72899999999999998</v>
      </c>
      <c r="U20" s="170">
        <f>ROUND(E20*T20,2)</f>
        <v>0.73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99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x14ac:dyDescent="0.25">
      <c r="A21" s="162" t="s">
        <v>94</v>
      </c>
      <c r="B21" s="168" t="s">
        <v>65</v>
      </c>
      <c r="C21" s="201" t="s">
        <v>66</v>
      </c>
      <c r="D21" s="172"/>
      <c r="E21" s="176"/>
      <c r="F21" s="179"/>
      <c r="G21" s="179">
        <f>SUMIF(AE22:AE22,"&lt;&gt;NOR",G22:G22)</f>
        <v>0</v>
      </c>
      <c r="H21" s="179"/>
      <c r="I21" s="179">
        <f>SUM(I22:I22)</f>
        <v>0</v>
      </c>
      <c r="J21" s="179"/>
      <c r="K21" s="179">
        <f>SUM(K22:K22)</f>
        <v>0</v>
      </c>
      <c r="L21" s="179"/>
      <c r="M21" s="179">
        <f>SUM(M22:M22)</f>
        <v>0</v>
      </c>
      <c r="N21" s="173"/>
      <c r="O21" s="173">
        <f>SUM(O22:O22)</f>
        <v>3.5E-4</v>
      </c>
      <c r="P21" s="173"/>
      <c r="Q21" s="173">
        <f>SUM(Q22:Q22)</f>
        <v>0</v>
      </c>
      <c r="R21" s="173"/>
      <c r="S21" s="173"/>
      <c r="T21" s="174"/>
      <c r="U21" s="173">
        <f>SUM(U22:U22)</f>
        <v>0.45</v>
      </c>
      <c r="AE21" t="s">
        <v>95</v>
      </c>
    </row>
    <row r="22" spans="1:60" outlineLevel="1" x14ac:dyDescent="0.25">
      <c r="A22" s="161">
        <v>12</v>
      </c>
      <c r="B22" s="167" t="s">
        <v>122</v>
      </c>
      <c r="C22" s="200" t="s">
        <v>123</v>
      </c>
      <c r="D22" s="169" t="s">
        <v>98</v>
      </c>
      <c r="E22" s="175">
        <v>5</v>
      </c>
      <c r="F22" s="177"/>
      <c r="G22" s="178">
        <f>ROUND(E22*F22,2)</f>
        <v>0</v>
      </c>
      <c r="H22" s="177"/>
      <c r="I22" s="178">
        <f>ROUND(E22*H22,2)</f>
        <v>0</v>
      </c>
      <c r="J22" s="177"/>
      <c r="K22" s="178">
        <f>ROUND(E22*J22,2)</f>
        <v>0</v>
      </c>
      <c r="L22" s="178">
        <v>21</v>
      </c>
      <c r="M22" s="178">
        <f>G22*(1+L22/100)</f>
        <v>0</v>
      </c>
      <c r="N22" s="170">
        <v>6.9999999999999994E-5</v>
      </c>
      <c r="O22" s="170">
        <f>ROUND(E22*N22,5)</f>
        <v>3.5E-4</v>
      </c>
      <c r="P22" s="170">
        <v>0</v>
      </c>
      <c r="Q22" s="170">
        <f>ROUND(E22*P22,5)</f>
        <v>0</v>
      </c>
      <c r="R22" s="170"/>
      <c r="S22" s="170"/>
      <c r="T22" s="171">
        <v>8.8999999999999996E-2</v>
      </c>
      <c r="U22" s="170">
        <f>ROUND(E22*T22,2)</f>
        <v>0.45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99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x14ac:dyDescent="0.25">
      <c r="A23" s="162" t="s">
        <v>94</v>
      </c>
      <c r="B23" s="168" t="s">
        <v>67</v>
      </c>
      <c r="C23" s="201" t="s">
        <v>26</v>
      </c>
      <c r="D23" s="172"/>
      <c r="E23" s="176"/>
      <c r="F23" s="179"/>
      <c r="G23" s="179">
        <f>SUMIF(AE24:AE24,"&lt;&gt;NOR",G24:G24)</f>
        <v>0</v>
      </c>
      <c r="H23" s="179"/>
      <c r="I23" s="179">
        <f>SUM(I24:I24)</f>
        <v>0</v>
      </c>
      <c r="J23" s="179"/>
      <c r="K23" s="179">
        <f>SUM(K24:K24)</f>
        <v>0</v>
      </c>
      <c r="L23" s="179"/>
      <c r="M23" s="179">
        <f>SUM(M24:M24)</f>
        <v>0</v>
      </c>
      <c r="N23" s="173"/>
      <c r="O23" s="173">
        <f>SUM(O24:O24)</f>
        <v>0</v>
      </c>
      <c r="P23" s="173"/>
      <c r="Q23" s="173">
        <f>SUM(Q24:Q24)</f>
        <v>0</v>
      </c>
      <c r="R23" s="173"/>
      <c r="S23" s="173"/>
      <c r="T23" s="174"/>
      <c r="U23" s="173">
        <f>SUM(U24:U24)</f>
        <v>0</v>
      </c>
      <c r="AE23" t="s">
        <v>95</v>
      </c>
    </row>
    <row r="24" spans="1:60" outlineLevel="1" x14ac:dyDescent="0.25">
      <c r="A24" s="188">
        <v>13</v>
      </c>
      <c r="B24" s="189" t="s">
        <v>124</v>
      </c>
      <c r="C24" s="202" t="s">
        <v>125</v>
      </c>
      <c r="D24" s="190" t="s">
        <v>126</v>
      </c>
      <c r="E24" s="191">
        <v>1</v>
      </c>
      <c r="F24" s="192"/>
      <c r="G24" s="193">
        <f>ROUND(E24*F24,2)</f>
        <v>0</v>
      </c>
      <c r="H24" s="192"/>
      <c r="I24" s="193">
        <f>ROUND(E24*H24,2)</f>
        <v>0</v>
      </c>
      <c r="J24" s="192"/>
      <c r="K24" s="193">
        <f>ROUND(E24*J24,2)</f>
        <v>0</v>
      </c>
      <c r="L24" s="193">
        <v>21</v>
      </c>
      <c r="M24" s="193">
        <f>G24*(1+L24/100)</f>
        <v>0</v>
      </c>
      <c r="N24" s="194">
        <v>0</v>
      </c>
      <c r="O24" s="194">
        <f>ROUND(E24*N24,5)</f>
        <v>0</v>
      </c>
      <c r="P24" s="194">
        <v>0</v>
      </c>
      <c r="Q24" s="194">
        <f>ROUND(E24*P24,5)</f>
        <v>0</v>
      </c>
      <c r="R24" s="194"/>
      <c r="S24" s="194"/>
      <c r="T24" s="195">
        <v>0</v>
      </c>
      <c r="U24" s="194">
        <f>ROUND(E24*T24,2)</f>
        <v>0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99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x14ac:dyDescent="0.25">
      <c r="A25" s="6"/>
      <c r="B25" s="7" t="s">
        <v>127</v>
      </c>
      <c r="C25" s="203" t="s">
        <v>127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C25">
        <v>15</v>
      </c>
      <c r="AD25">
        <v>21</v>
      </c>
    </row>
    <row r="26" spans="1:60" x14ac:dyDescent="0.25">
      <c r="A26" s="196"/>
      <c r="B26" s="197">
        <v>26</v>
      </c>
      <c r="C26" s="204" t="s">
        <v>127</v>
      </c>
      <c r="D26" s="198"/>
      <c r="E26" s="198"/>
      <c r="F26" s="198"/>
      <c r="G26" s="199">
        <f>G8+G19+G21+G23</f>
        <v>0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AC26">
        <f>SUMIF(L7:L24,AC25,G7:G24)</f>
        <v>0</v>
      </c>
      <c r="AD26">
        <f>SUMIF(L7:L24,AD25,G7:G24)</f>
        <v>0</v>
      </c>
      <c r="AE26" t="s">
        <v>128</v>
      </c>
    </row>
    <row r="27" spans="1:60" x14ac:dyDescent="0.25">
      <c r="A27" s="6"/>
      <c r="B27" s="7" t="s">
        <v>127</v>
      </c>
      <c r="C27" s="203" t="s">
        <v>127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5">
      <c r="A28" s="6"/>
      <c r="B28" s="7" t="s">
        <v>127</v>
      </c>
      <c r="C28" s="203" t="s">
        <v>127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5">
      <c r="A29" s="259">
        <v>33</v>
      </c>
      <c r="B29" s="259"/>
      <c r="C29" s="260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5">
      <c r="A30" s="261"/>
      <c r="B30" s="262"/>
      <c r="C30" s="263"/>
      <c r="D30" s="262"/>
      <c r="E30" s="262"/>
      <c r="F30" s="262"/>
      <c r="G30" s="264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AE30" t="s">
        <v>129</v>
      </c>
    </row>
    <row r="31" spans="1:60" x14ac:dyDescent="0.25">
      <c r="A31" s="265"/>
      <c r="B31" s="266"/>
      <c r="C31" s="267"/>
      <c r="D31" s="266"/>
      <c r="E31" s="266"/>
      <c r="F31" s="266"/>
      <c r="G31" s="268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5">
      <c r="A32" s="265"/>
      <c r="B32" s="266"/>
      <c r="C32" s="267"/>
      <c r="D32" s="266"/>
      <c r="E32" s="266"/>
      <c r="F32" s="266"/>
      <c r="G32" s="268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5">
      <c r="A33" s="265"/>
      <c r="B33" s="266"/>
      <c r="C33" s="267"/>
      <c r="D33" s="266"/>
      <c r="E33" s="266"/>
      <c r="F33" s="266"/>
      <c r="G33" s="268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5">
      <c r="A34" s="269"/>
      <c r="B34" s="270"/>
      <c r="C34" s="271"/>
      <c r="D34" s="270"/>
      <c r="E34" s="270"/>
      <c r="F34" s="270"/>
      <c r="G34" s="272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5">
      <c r="A35" s="6"/>
      <c r="B35" s="7" t="s">
        <v>127</v>
      </c>
      <c r="C35" s="203" t="s">
        <v>127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5">
      <c r="C36" s="205"/>
      <c r="AE36" t="s">
        <v>130</v>
      </c>
    </row>
  </sheetData>
  <mergeCells count="6">
    <mergeCell ref="A30:G34"/>
    <mergeCell ref="A1:G1"/>
    <mergeCell ref="C2:G2"/>
    <mergeCell ref="C3:G3"/>
    <mergeCell ref="C4:G4"/>
    <mergeCell ref="A29:C29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mina13</dc:creator>
  <cp:lastModifiedBy>Miroslav Manžel</cp:lastModifiedBy>
  <cp:lastPrinted>2014-02-28T09:52:57Z</cp:lastPrinted>
  <dcterms:created xsi:type="dcterms:W3CDTF">2009-04-08T07:15:50Z</dcterms:created>
  <dcterms:modified xsi:type="dcterms:W3CDTF">2017-04-26T10:52:14Z</dcterms:modified>
</cp:coreProperties>
</file>